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4.2 Lindab" sheetId="1" r:id="rId1"/>
  </sheets>
  <externalReferences>
    <externalReference r:id="rId4"/>
  </externalReferences>
  <definedNames>
    <definedName name="_xlnm.Print_Area" localSheetId="0">'4.2 Lindab'!$A$1:$H$44</definedName>
  </definedNames>
  <calcPr calcMode="manual" fullCalcOnLoad="1"/>
</workbook>
</file>

<file path=xl/sharedStrings.xml><?xml version="1.0" encoding="utf-8"?>
<sst xmlns="http://schemas.openxmlformats.org/spreadsheetml/2006/main" count="83" uniqueCount="43">
  <si>
    <t>№</t>
  </si>
  <si>
    <t>Наименование</t>
  </si>
  <si>
    <t>Изображение</t>
  </si>
  <si>
    <t>Итого</t>
  </si>
  <si>
    <t>Дата:</t>
  </si>
  <si>
    <t>Соединитель желоба с уплотнителем</t>
  </si>
  <si>
    <t>Крепление трубы для деревянной стены</t>
  </si>
  <si>
    <t>Крепление трубы под шип</t>
  </si>
  <si>
    <t>Выводное колено трубы</t>
  </si>
  <si>
    <t>Соединитель труб</t>
  </si>
  <si>
    <t>Труба с водосбором</t>
  </si>
  <si>
    <t>Обрамление крюков</t>
  </si>
  <si>
    <t>Вернуться к выбору прайс-листа</t>
  </si>
  <si>
    <t>Водосточная система Lindab</t>
  </si>
  <si>
    <t>Размер/объем</t>
  </si>
  <si>
    <t>Цвет / Коллекция</t>
  </si>
  <si>
    <t>Цена, руб./ед.</t>
  </si>
  <si>
    <t>Кол-во, шт</t>
  </si>
  <si>
    <t>Желоб полукруглый</t>
  </si>
  <si>
    <t>125 мм</t>
  </si>
  <si>
    <t>НВ-Polyester</t>
  </si>
  <si>
    <r>
      <t>Крюк крепления желоба с уклоном крыши 27</t>
    </r>
    <r>
      <rPr>
        <sz val="10"/>
        <rFont val="Calibri"/>
        <family val="2"/>
      </rPr>
      <t>⁰</t>
    </r>
  </si>
  <si>
    <t>Крюк крепления желоба 125 мм</t>
  </si>
  <si>
    <t>длина 70 мм</t>
  </si>
  <si>
    <t>длина 160 мм</t>
  </si>
  <si>
    <t>длина 210 мм</t>
  </si>
  <si>
    <t>длина 400 мм</t>
  </si>
  <si>
    <t>Крюк крепления желоба, регулируемый</t>
  </si>
  <si>
    <t>Крюк крепление желоба</t>
  </si>
  <si>
    <t>Угол полукруглово желоба</t>
  </si>
  <si>
    <t>Приемная воронка</t>
  </si>
  <si>
    <t>Заклушка желоба универсальная с уплотнителем</t>
  </si>
  <si>
    <t xml:space="preserve">Заклушка полукруглого желоба левая/правая </t>
  </si>
  <si>
    <t>87 мм</t>
  </si>
  <si>
    <t>Соединительная труба</t>
  </si>
  <si>
    <t>Шип</t>
  </si>
  <si>
    <r>
      <t>Колено трубы 70</t>
    </r>
    <r>
      <rPr>
        <sz val="10"/>
        <rFont val="Calibri"/>
        <family val="2"/>
      </rPr>
      <t>⁰</t>
    </r>
  </si>
  <si>
    <r>
      <t>Колено трубы 70</t>
    </r>
    <r>
      <rPr>
        <sz val="10"/>
        <rFont val="Calibri"/>
        <family val="2"/>
      </rPr>
      <t>⁰ с соединителем</t>
    </r>
  </si>
  <si>
    <t>Тройник трубы</t>
  </si>
  <si>
    <t>ИТОГО (руб):</t>
  </si>
  <si>
    <t>Не забудьте приобрести у нас кровельные и фасадные системы!</t>
  </si>
  <si>
    <t>Цены указаны по курсу евро:</t>
  </si>
  <si>
    <t>Труба водосточная длина 3м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</si>
</sst>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170" fontId="1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2" fontId="6" fillId="35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58" applyFont="1" applyFill="1" applyProtection="1">
      <alignment/>
      <protection hidden="1"/>
    </xf>
    <xf numFmtId="0" fontId="2" fillId="33" borderId="0" xfId="58" applyFont="1" applyFill="1" applyAlignment="1" applyProtection="1">
      <alignment horizontal="center" vertical="center"/>
      <protection hidden="1"/>
    </xf>
    <xf numFmtId="0" fontId="12" fillId="34" borderId="0" xfId="44" applyFont="1" applyFill="1" applyBorder="1" applyAlignment="1" applyProtection="1">
      <alignment vertical="center" wrapText="1"/>
      <protection/>
    </xf>
    <xf numFmtId="0" fontId="2" fillId="33" borderId="0" xfId="58" applyFont="1" applyFill="1" applyBorder="1" applyProtection="1">
      <alignment/>
      <protection hidden="1"/>
    </xf>
    <xf numFmtId="0" fontId="2" fillId="33" borderId="0" xfId="58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3" fillId="33" borderId="11" xfId="58" applyFont="1" applyFill="1" applyBorder="1" applyAlignment="1" applyProtection="1">
      <alignment vertical="center" wrapText="1"/>
      <protection hidden="1"/>
    </xf>
    <xf numFmtId="0" fontId="13" fillId="33" borderId="12" xfId="58" applyFont="1" applyFill="1" applyBorder="1" applyAlignment="1" applyProtection="1">
      <alignment vertical="center" wrapText="1"/>
      <protection hidden="1"/>
    </xf>
    <xf numFmtId="2" fontId="2" fillId="0" borderId="10" xfId="58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35" borderId="10" xfId="58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6" fillId="35" borderId="11" xfId="58" applyFont="1" applyFill="1" applyBorder="1" applyAlignment="1" applyProtection="1">
      <alignment horizontal="center" vertical="center" wrapText="1"/>
      <protection hidden="1"/>
    </xf>
    <xf numFmtId="2" fontId="2" fillId="35" borderId="11" xfId="58" applyNumberFormat="1" applyFont="1" applyFill="1" applyBorder="1" applyAlignment="1" applyProtection="1">
      <alignment horizontal="center" vertical="center" wrapText="1"/>
      <protection hidden="1"/>
    </xf>
    <xf numFmtId="2" fontId="6" fillId="35" borderId="11" xfId="58" applyNumberFormat="1" applyFont="1" applyFill="1" applyBorder="1" applyAlignment="1" applyProtection="1">
      <alignment horizontal="center" vertical="center"/>
      <protection hidden="1"/>
    </xf>
    <xf numFmtId="2" fontId="6" fillId="35" borderId="11" xfId="58" applyNumberFormat="1" applyFont="1" applyFill="1" applyBorder="1" applyAlignment="1">
      <alignment horizontal="center" vertical="center"/>
      <protection/>
    </xf>
    <xf numFmtId="2" fontId="2" fillId="35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2" fontId="2" fillId="36" borderId="11" xfId="58" applyNumberFormat="1" applyFont="1" applyFill="1" applyBorder="1" applyAlignment="1" applyProtection="1">
      <alignment horizontal="center" vertical="center" wrapText="1"/>
      <protection hidden="1"/>
    </xf>
    <xf numFmtId="2" fontId="6" fillId="0" borderId="11" xfId="58" applyNumberFormat="1" applyFont="1" applyFill="1" applyBorder="1" applyAlignment="1" applyProtection="1">
      <alignment horizontal="center" vertical="center"/>
      <protection hidden="1"/>
    </xf>
    <xf numFmtId="2" fontId="6" fillId="0" borderId="11" xfId="58" applyNumberFormat="1" applyFont="1" applyFill="1" applyBorder="1" applyAlignment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2" fillId="35" borderId="11" xfId="58" applyNumberFormat="1" applyFont="1" applyFill="1" applyBorder="1" applyAlignment="1" applyProtection="1">
      <alignment horizontal="center" vertical="center"/>
      <protection hidden="1"/>
    </xf>
    <xf numFmtId="0" fontId="2" fillId="36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2" fillId="37" borderId="11" xfId="58" applyFont="1" applyFill="1" applyBorder="1" applyAlignment="1" applyProtection="1">
      <alignment horizontal="center" vertical="center" wrapText="1"/>
      <protection hidden="1"/>
    </xf>
    <xf numFmtId="2" fontId="15" fillId="35" borderId="11" xfId="0" applyNumberFormat="1" applyFont="1" applyFill="1" applyBorder="1" applyAlignment="1">
      <alignment horizontal="center" vertical="center"/>
    </xf>
    <xf numFmtId="2" fontId="2" fillId="0" borderId="11" xfId="58" applyNumberFormat="1" applyFont="1" applyFill="1" applyBorder="1" applyAlignment="1" applyProtection="1">
      <alignment horizontal="center" vertical="center" wrapText="1"/>
      <protection hidden="1"/>
    </xf>
    <xf numFmtId="2" fontId="15" fillId="0" borderId="11" xfId="0" applyNumberFormat="1" applyFont="1" applyFill="1" applyBorder="1" applyAlignment="1">
      <alignment horizontal="center" vertical="center"/>
    </xf>
    <xf numFmtId="0" fontId="2" fillId="0" borderId="11" xfId="58" applyFont="1" applyFill="1" applyBorder="1" applyAlignment="1" applyProtection="1">
      <alignment horizontal="center" vertical="center" wrapText="1"/>
      <protection hidden="1"/>
    </xf>
    <xf numFmtId="0" fontId="2" fillId="0" borderId="11" xfId="58" applyFont="1" applyFill="1" applyBorder="1" applyAlignment="1" applyProtection="1">
      <alignment horizontal="center" vertical="center"/>
      <protection hidden="1"/>
    </xf>
    <xf numFmtId="0" fontId="2" fillId="36" borderId="11" xfId="58" applyFont="1" applyFill="1" applyBorder="1" applyAlignment="1" applyProtection="1">
      <alignment horizontal="center" vertical="center" wrapText="1"/>
      <protection hidden="1"/>
    </xf>
    <xf numFmtId="2" fontId="6" fillId="0" borderId="11" xfId="0" applyNumberFormat="1" applyFont="1" applyFill="1" applyBorder="1" applyAlignment="1">
      <alignment horizontal="center" vertical="center" wrapText="1"/>
    </xf>
    <xf numFmtId="2" fontId="2" fillId="0" borderId="11" xfId="58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3" fillId="36" borderId="11" xfId="58" applyFont="1" applyFill="1" applyBorder="1" applyAlignment="1" applyProtection="1">
      <alignment vertical="center" wrapText="1"/>
      <protection hidden="1"/>
    </xf>
    <xf numFmtId="0" fontId="13" fillId="33" borderId="11" xfId="58" applyFont="1" applyFill="1" applyBorder="1" applyAlignment="1" applyProtection="1">
      <alignment vertical="top" wrapText="1"/>
      <protection hidden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0" fillId="33" borderId="11" xfId="0" applyFill="1" applyBorder="1" applyAlignment="1">
      <alignment vertical="top" wrapText="1"/>
    </xf>
    <xf numFmtId="0" fontId="0" fillId="33" borderId="11" xfId="0" applyFill="1" applyBorder="1" applyAlignment="1">
      <alignment vertical="center" wrapText="1"/>
    </xf>
    <xf numFmtId="0" fontId="13" fillId="0" borderId="11" xfId="58" applyFont="1" applyFill="1" applyBorder="1" applyAlignment="1" applyProtection="1">
      <alignment vertical="top" wrapText="1"/>
      <protection hidden="1"/>
    </xf>
    <xf numFmtId="0" fontId="1" fillId="36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33" borderId="0" xfId="58" applyFont="1" applyFill="1" applyAlignment="1">
      <alignment horizontal="center"/>
      <protection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58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2" fillId="33" borderId="0" xfId="58" applyFont="1" applyFill="1" applyAlignment="1" applyProtection="1">
      <alignment horizontal="center"/>
      <protection hidden="1"/>
    </xf>
    <xf numFmtId="0" fontId="13" fillId="36" borderId="10" xfId="58" applyFont="1" applyFill="1" applyBorder="1" applyAlignment="1" applyProtection="1">
      <alignment vertical="center" wrapText="1"/>
      <protection hidden="1"/>
    </xf>
    <xf numFmtId="0" fontId="0" fillId="33" borderId="10" xfId="0" applyFill="1" applyBorder="1" applyAlignment="1">
      <alignment vertical="top" wrapText="1"/>
    </xf>
    <xf numFmtId="0" fontId="2" fillId="0" borderId="10" xfId="58" applyFont="1" applyFill="1" applyBorder="1" applyAlignment="1" applyProtection="1">
      <alignment horizontal="center" vertical="center" wrapText="1"/>
      <protection hidden="1"/>
    </xf>
    <xf numFmtId="2" fontId="2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" fillId="36" borderId="10" xfId="0" applyFont="1" applyFill="1" applyBorder="1" applyAlignment="1">
      <alignment horizontal="center" vertical="center" wrapText="1"/>
    </xf>
    <xf numFmtId="2" fontId="6" fillId="0" borderId="10" xfId="58" applyNumberFormat="1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>
      <alignment horizontal="right" vertical="center"/>
    </xf>
    <xf numFmtId="0" fontId="15" fillId="33" borderId="13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54" fillId="36" borderId="0" xfId="44" applyFont="1" applyFill="1" applyBorder="1" applyAlignment="1" applyProtection="1">
      <alignment horizontal="center" vertical="center" wrapText="1"/>
      <protection/>
    </xf>
    <xf numFmtId="0" fontId="7" fillId="33" borderId="0" xfId="58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left" vertical="center"/>
    </xf>
    <xf numFmtId="14" fontId="10" fillId="33" borderId="13" xfId="0" applyNumberFormat="1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center" vertical="center"/>
    </xf>
    <xf numFmtId="0" fontId="5" fillId="39" borderId="10" xfId="58" applyFont="1" applyFill="1" applyBorder="1" applyAlignment="1" applyProtection="1">
      <alignment horizontal="center" vertical="center"/>
      <protection hidden="1"/>
    </xf>
    <xf numFmtId="0" fontId="5" fillId="39" borderId="10" xfId="58" applyFont="1" applyFill="1" applyBorder="1" applyAlignment="1" applyProtection="1">
      <alignment horizontal="center" vertical="center" wrapText="1"/>
      <protection hidden="1"/>
    </xf>
    <xf numFmtId="0" fontId="5" fillId="38" borderId="11" xfId="58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2" fillId="33" borderId="0" xfId="0" applyNumberFormat="1" applyFont="1" applyFill="1" applyBorder="1" applyAlignment="1">
      <alignment horizontal="left" wrapText="1"/>
    </xf>
    <xf numFmtId="0" fontId="2" fillId="33" borderId="15" xfId="0" applyNumberFormat="1" applyFont="1" applyFill="1" applyBorder="1" applyAlignment="1">
      <alignment horizontal="left" wrapText="1"/>
    </xf>
    <xf numFmtId="0" fontId="2" fillId="36" borderId="0" xfId="0" applyNumberFormat="1" applyFont="1" applyFill="1" applyAlignment="1">
      <alignment horizontal="left" wrapText="1"/>
    </xf>
    <xf numFmtId="0" fontId="16" fillId="37" borderId="16" xfId="58" applyFont="1" applyFill="1" applyBorder="1" applyAlignment="1" applyProtection="1">
      <alignment horizontal="center" vertical="center" wrapText="1"/>
      <protection hidden="1"/>
    </xf>
    <xf numFmtId="0" fontId="16" fillId="37" borderId="0" xfId="58" applyFont="1" applyFill="1" applyBorder="1" applyAlignment="1" applyProtection="1">
      <alignment horizontal="center" vertical="center" wrapText="1"/>
      <protection hidden="1"/>
    </xf>
    <xf numFmtId="0" fontId="16" fillId="37" borderId="17" xfId="58" applyFont="1" applyFill="1" applyBorder="1" applyAlignment="1" applyProtection="1">
      <alignment horizontal="center" vertical="center" wrapText="1"/>
      <protection hidden="1"/>
    </xf>
    <xf numFmtId="0" fontId="16" fillId="37" borderId="13" xfId="58" applyFont="1" applyFill="1" applyBorder="1" applyAlignment="1" applyProtection="1">
      <alignment horizontal="center" vertical="center" wrapText="1"/>
      <protection hidden="1"/>
    </xf>
    <xf numFmtId="164" fontId="6" fillId="37" borderId="14" xfId="58" applyNumberFormat="1" applyFont="1" applyFill="1" applyBorder="1" applyAlignment="1" applyProtection="1">
      <alignment horizontal="center" vertical="center" wrapText="1"/>
      <protection hidden="1"/>
    </xf>
    <xf numFmtId="164" fontId="6" fillId="37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36" borderId="0" xfId="0" applyFont="1" applyFill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3" xfId="57"/>
    <cellStyle name="Обычный_Лист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771525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99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42</xdr:row>
      <xdr:rowOff>9525</xdr:rowOff>
    </xdr:from>
    <xdr:to>
      <xdr:col>8</xdr:col>
      <xdr:colOff>28575</xdr:colOff>
      <xdr:row>42</xdr:row>
      <xdr:rowOff>133350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66675" y="19935825"/>
          <a:ext cx="9029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5</xdr:row>
      <xdr:rowOff>9525</xdr:rowOff>
    </xdr:from>
    <xdr:to>
      <xdr:col>7</xdr:col>
      <xdr:colOff>781050</xdr:colOff>
      <xdr:row>6</xdr:row>
      <xdr:rowOff>180975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009650"/>
          <a:ext cx="1924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447675</xdr:colOff>
      <xdr:row>6</xdr:row>
      <xdr:rowOff>152400</xdr:rowOff>
    </xdr:to>
    <xdr:pic>
      <xdr:nvPicPr>
        <xdr:cNvPr id="4" name="Рисунок 23"/>
        <xdr:cNvPicPr preferRelativeResize="1">
          <a:picLocks noChangeAspect="1"/>
        </xdr:cNvPicPr>
      </xdr:nvPicPr>
      <xdr:blipFill>
        <a:blip r:embed="rId3"/>
        <a:srcRect l="599" t="1" r="53338" b="10827"/>
        <a:stretch>
          <a:fillRect/>
        </a:stretch>
      </xdr:blipFill>
      <xdr:spPr>
        <a:xfrm>
          <a:off x="0" y="57150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47625</xdr:rowOff>
    </xdr:from>
    <xdr:to>
      <xdr:col>3</xdr:col>
      <xdr:colOff>1209675</xdr:colOff>
      <xdr:row>39</xdr:row>
      <xdr:rowOff>57150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0" y="19288125"/>
          <a:ext cx="495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>
    <xdr:from>
      <xdr:col>1</xdr:col>
      <xdr:colOff>152400</xdr:colOff>
      <xdr:row>30</xdr:row>
      <xdr:rowOff>0</xdr:rowOff>
    </xdr:from>
    <xdr:to>
      <xdr:col>1</xdr:col>
      <xdr:colOff>1438275</xdr:colOff>
      <xdr:row>30</xdr:row>
      <xdr:rowOff>0</xdr:rowOff>
    </xdr:to>
    <xdr:pic>
      <xdr:nvPicPr>
        <xdr:cNvPr id="6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4"/>
        <a:srcRect t="68717"/>
        <a:stretch>
          <a:fillRect/>
        </a:stretch>
      </xdr:blipFill>
      <xdr:spPr>
        <a:xfrm>
          <a:off x="628650" y="131445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30</xdr:row>
      <xdr:rowOff>0</xdr:rowOff>
    </xdr:from>
    <xdr:to>
      <xdr:col>1</xdr:col>
      <xdr:colOff>1438275</xdr:colOff>
      <xdr:row>30</xdr:row>
      <xdr:rowOff>0</xdr:rowOff>
    </xdr:to>
    <xdr:pic>
      <xdr:nvPicPr>
        <xdr:cNvPr id="7" name="Picture 7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4"/>
        <a:srcRect t="68717"/>
        <a:stretch>
          <a:fillRect/>
        </a:stretch>
      </xdr:blipFill>
      <xdr:spPr>
        <a:xfrm>
          <a:off x="628650" y="131445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30</xdr:row>
      <xdr:rowOff>0</xdr:rowOff>
    </xdr:from>
    <xdr:to>
      <xdr:col>1</xdr:col>
      <xdr:colOff>1438275</xdr:colOff>
      <xdr:row>30</xdr:row>
      <xdr:rowOff>0</xdr:rowOff>
    </xdr:to>
    <xdr:pic>
      <xdr:nvPicPr>
        <xdr:cNvPr id="8" name="Picture 8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4"/>
        <a:srcRect t="68717"/>
        <a:stretch>
          <a:fillRect/>
        </a:stretch>
      </xdr:blipFill>
      <xdr:spPr>
        <a:xfrm>
          <a:off x="628650" y="131445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30</xdr:row>
      <xdr:rowOff>0</xdr:rowOff>
    </xdr:from>
    <xdr:to>
      <xdr:col>1</xdr:col>
      <xdr:colOff>1438275</xdr:colOff>
      <xdr:row>30</xdr:row>
      <xdr:rowOff>0</xdr:rowOff>
    </xdr:to>
    <xdr:pic>
      <xdr:nvPicPr>
        <xdr:cNvPr id="9" name="Picture 9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4"/>
        <a:srcRect t="68717"/>
        <a:stretch>
          <a:fillRect/>
        </a:stretch>
      </xdr:blipFill>
      <xdr:spPr>
        <a:xfrm>
          <a:off x="628650" y="131445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30</xdr:row>
      <xdr:rowOff>0</xdr:rowOff>
    </xdr:from>
    <xdr:to>
      <xdr:col>1</xdr:col>
      <xdr:colOff>1438275</xdr:colOff>
      <xdr:row>30</xdr:row>
      <xdr:rowOff>0</xdr:rowOff>
    </xdr:to>
    <xdr:pic>
      <xdr:nvPicPr>
        <xdr:cNvPr id="10" name="Picture 10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4"/>
        <a:srcRect t="68717"/>
        <a:stretch>
          <a:fillRect/>
        </a:stretch>
      </xdr:blipFill>
      <xdr:spPr>
        <a:xfrm>
          <a:off x="628650" y="131445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30</xdr:row>
      <xdr:rowOff>0</xdr:rowOff>
    </xdr:from>
    <xdr:to>
      <xdr:col>1</xdr:col>
      <xdr:colOff>1438275</xdr:colOff>
      <xdr:row>30</xdr:row>
      <xdr:rowOff>0</xdr:rowOff>
    </xdr:to>
    <xdr:pic>
      <xdr:nvPicPr>
        <xdr:cNvPr id="11" name="Picture 11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4"/>
        <a:srcRect t="68717"/>
        <a:stretch>
          <a:fillRect/>
        </a:stretch>
      </xdr:blipFill>
      <xdr:spPr>
        <a:xfrm>
          <a:off x="628650" y="131445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13</xdr:row>
      <xdr:rowOff>76200</xdr:rowOff>
    </xdr:from>
    <xdr:to>
      <xdr:col>1</xdr:col>
      <xdr:colOff>1466850</xdr:colOff>
      <xdr:row>13</xdr:row>
      <xdr:rowOff>676275</xdr:rowOff>
    </xdr:to>
    <xdr:pic>
      <xdr:nvPicPr>
        <xdr:cNvPr id="12" name="Рисунок 38" descr="желоб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2552700"/>
          <a:ext cx="116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14</xdr:row>
      <xdr:rowOff>76200</xdr:rowOff>
    </xdr:from>
    <xdr:to>
      <xdr:col>1</xdr:col>
      <xdr:colOff>1447800</xdr:colOff>
      <xdr:row>14</xdr:row>
      <xdr:rowOff>647700</xdr:rowOff>
    </xdr:to>
    <xdr:pic>
      <xdr:nvPicPr>
        <xdr:cNvPr id="13" name="Рисунок 40" descr="соединитель с уплотнителем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3314700"/>
          <a:ext cx="1057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15</xdr:row>
      <xdr:rowOff>19050</xdr:rowOff>
    </xdr:from>
    <xdr:to>
      <xdr:col>1</xdr:col>
      <xdr:colOff>1190625</xdr:colOff>
      <xdr:row>15</xdr:row>
      <xdr:rowOff>733425</xdr:rowOff>
    </xdr:to>
    <xdr:pic>
      <xdr:nvPicPr>
        <xdr:cNvPr id="14" name="Рисунок 42" descr="крюк 2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9650" y="401955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16</xdr:row>
      <xdr:rowOff>9525</xdr:rowOff>
    </xdr:from>
    <xdr:to>
      <xdr:col>1</xdr:col>
      <xdr:colOff>1514475</xdr:colOff>
      <xdr:row>19</xdr:row>
      <xdr:rowOff>171450</xdr:rowOff>
    </xdr:to>
    <xdr:pic>
      <xdr:nvPicPr>
        <xdr:cNvPr id="15" name="Рисунок 43" descr="крюк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4772025"/>
          <a:ext cx="1381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20</xdr:row>
      <xdr:rowOff>95250</xdr:rowOff>
    </xdr:from>
    <xdr:to>
      <xdr:col>1</xdr:col>
      <xdr:colOff>1247775</xdr:colOff>
      <xdr:row>20</xdr:row>
      <xdr:rowOff>714375</xdr:rowOff>
    </xdr:to>
    <xdr:pic>
      <xdr:nvPicPr>
        <xdr:cNvPr id="16" name="Рисунок 44" descr="крюк регулируемый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561975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21</xdr:row>
      <xdr:rowOff>28575</xdr:rowOff>
    </xdr:from>
    <xdr:to>
      <xdr:col>1</xdr:col>
      <xdr:colOff>1257300</xdr:colOff>
      <xdr:row>21</xdr:row>
      <xdr:rowOff>676275</xdr:rowOff>
    </xdr:to>
    <xdr:pic>
      <xdr:nvPicPr>
        <xdr:cNvPr id="17" name="Рисунок 45" descr="крюк крепления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3925" y="6315075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22</xdr:row>
      <xdr:rowOff>57150</xdr:rowOff>
    </xdr:from>
    <xdr:to>
      <xdr:col>1</xdr:col>
      <xdr:colOff>1228725</xdr:colOff>
      <xdr:row>22</xdr:row>
      <xdr:rowOff>714375</xdr:rowOff>
    </xdr:to>
    <xdr:pic>
      <xdr:nvPicPr>
        <xdr:cNvPr id="18" name="Рисунок 46" descr="обрамление крюков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4400" y="710565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23</xdr:row>
      <xdr:rowOff>133350</xdr:rowOff>
    </xdr:from>
    <xdr:to>
      <xdr:col>1</xdr:col>
      <xdr:colOff>1752600</xdr:colOff>
      <xdr:row>23</xdr:row>
      <xdr:rowOff>733425</xdr:rowOff>
    </xdr:to>
    <xdr:pic>
      <xdr:nvPicPr>
        <xdr:cNvPr id="19" name="Рисунок 47" descr="угол полукруглого желоба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" y="7943850"/>
          <a:ext cx="1733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24</xdr:row>
      <xdr:rowOff>19050</xdr:rowOff>
    </xdr:from>
    <xdr:to>
      <xdr:col>1</xdr:col>
      <xdr:colOff>1314450</xdr:colOff>
      <xdr:row>24</xdr:row>
      <xdr:rowOff>742950</xdr:rowOff>
    </xdr:to>
    <xdr:pic>
      <xdr:nvPicPr>
        <xdr:cNvPr id="20" name="Рисунок 48" descr="приемная воронка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3925" y="859155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25</xdr:row>
      <xdr:rowOff>76200</xdr:rowOff>
    </xdr:from>
    <xdr:to>
      <xdr:col>1</xdr:col>
      <xdr:colOff>1476375</xdr:colOff>
      <xdr:row>25</xdr:row>
      <xdr:rowOff>676275</xdr:rowOff>
    </xdr:to>
    <xdr:pic>
      <xdr:nvPicPr>
        <xdr:cNvPr id="21" name="Рисунок 49" descr="заблушка с уплотнителем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" y="9410700"/>
          <a:ext cx="116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47625</xdr:rowOff>
    </xdr:from>
    <xdr:to>
      <xdr:col>1</xdr:col>
      <xdr:colOff>1552575</xdr:colOff>
      <xdr:row>26</xdr:row>
      <xdr:rowOff>723900</xdr:rowOff>
    </xdr:to>
    <xdr:pic>
      <xdr:nvPicPr>
        <xdr:cNvPr id="22" name="Рисунок 50" descr="заглушка левая правая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7225" y="10144125"/>
          <a:ext cx="1362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27</xdr:row>
      <xdr:rowOff>38100</xdr:rowOff>
    </xdr:from>
    <xdr:to>
      <xdr:col>1</xdr:col>
      <xdr:colOff>1438275</xdr:colOff>
      <xdr:row>27</xdr:row>
      <xdr:rowOff>714375</xdr:rowOff>
    </xdr:to>
    <xdr:pic>
      <xdr:nvPicPr>
        <xdr:cNvPr id="23" name="Рисунок 51" descr="труба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1050" y="10896600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28</xdr:row>
      <xdr:rowOff>38100</xdr:rowOff>
    </xdr:from>
    <xdr:to>
      <xdr:col>1</xdr:col>
      <xdr:colOff>1266825</xdr:colOff>
      <xdr:row>28</xdr:row>
      <xdr:rowOff>723900</xdr:rowOff>
    </xdr:to>
    <xdr:pic>
      <xdr:nvPicPr>
        <xdr:cNvPr id="24" name="Рисунок 52" descr="соединительная труба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14400" y="11658600"/>
          <a:ext cx="828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29</xdr:row>
      <xdr:rowOff>57150</xdr:rowOff>
    </xdr:from>
    <xdr:to>
      <xdr:col>1</xdr:col>
      <xdr:colOff>1362075</xdr:colOff>
      <xdr:row>29</xdr:row>
      <xdr:rowOff>733425</xdr:rowOff>
    </xdr:to>
    <xdr:pic>
      <xdr:nvPicPr>
        <xdr:cNvPr id="25" name="Рисунок 54" descr="крепление для деревянной стены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33450" y="1243965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30</xdr:row>
      <xdr:rowOff>28575</xdr:rowOff>
    </xdr:from>
    <xdr:to>
      <xdr:col>1</xdr:col>
      <xdr:colOff>1276350</xdr:colOff>
      <xdr:row>30</xdr:row>
      <xdr:rowOff>714375</xdr:rowOff>
    </xdr:to>
    <xdr:pic>
      <xdr:nvPicPr>
        <xdr:cNvPr id="26" name="Рисунок 55" descr="крепление под шип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90600" y="131730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31</xdr:row>
      <xdr:rowOff>104775</xdr:rowOff>
    </xdr:from>
    <xdr:to>
      <xdr:col>1</xdr:col>
      <xdr:colOff>1304925</xdr:colOff>
      <xdr:row>31</xdr:row>
      <xdr:rowOff>666750</xdr:rowOff>
    </xdr:to>
    <xdr:pic>
      <xdr:nvPicPr>
        <xdr:cNvPr id="27" name="Рисунок 56" descr="шип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00150" y="1401127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32</xdr:row>
      <xdr:rowOff>47625</xdr:rowOff>
    </xdr:from>
    <xdr:to>
      <xdr:col>1</xdr:col>
      <xdr:colOff>1390650</xdr:colOff>
      <xdr:row>32</xdr:row>
      <xdr:rowOff>752475</xdr:rowOff>
    </xdr:to>
    <xdr:pic>
      <xdr:nvPicPr>
        <xdr:cNvPr id="28" name="Рисунок 57" descr="колено трубы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57275" y="1471612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34</xdr:row>
      <xdr:rowOff>47625</xdr:rowOff>
    </xdr:from>
    <xdr:to>
      <xdr:col>1</xdr:col>
      <xdr:colOff>1152525</xdr:colOff>
      <xdr:row>34</xdr:row>
      <xdr:rowOff>714375</xdr:rowOff>
    </xdr:to>
    <xdr:pic>
      <xdr:nvPicPr>
        <xdr:cNvPr id="29" name="Рисунок 58" descr="выводное колено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42975" y="162401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35</xdr:row>
      <xdr:rowOff>47625</xdr:rowOff>
    </xdr:from>
    <xdr:to>
      <xdr:col>1</xdr:col>
      <xdr:colOff>1343025</xdr:colOff>
      <xdr:row>35</xdr:row>
      <xdr:rowOff>752475</xdr:rowOff>
    </xdr:to>
    <xdr:pic>
      <xdr:nvPicPr>
        <xdr:cNvPr id="30" name="Рисунок 59" descr="тройник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09650" y="1700212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36</xdr:row>
      <xdr:rowOff>38100</xdr:rowOff>
    </xdr:from>
    <xdr:to>
      <xdr:col>1</xdr:col>
      <xdr:colOff>1419225</xdr:colOff>
      <xdr:row>36</xdr:row>
      <xdr:rowOff>723900</xdr:rowOff>
    </xdr:to>
    <xdr:pic>
      <xdr:nvPicPr>
        <xdr:cNvPr id="31" name="Рисунок 60" descr="труба с водосбором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57275" y="1775460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37</xdr:row>
      <xdr:rowOff>85725</xdr:rowOff>
    </xdr:from>
    <xdr:to>
      <xdr:col>1</xdr:col>
      <xdr:colOff>1247775</xdr:colOff>
      <xdr:row>37</xdr:row>
      <xdr:rowOff>742950</xdr:rowOff>
    </xdr:to>
    <xdr:pic>
      <xdr:nvPicPr>
        <xdr:cNvPr id="32" name="Рисунок 61" descr="соединитель труб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04900" y="185642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33</xdr:row>
      <xdr:rowOff>76200</xdr:rowOff>
    </xdr:from>
    <xdr:to>
      <xdr:col>1</xdr:col>
      <xdr:colOff>1343025</xdr:colOff>
      <xdr:row>33</xdr:row>
      <xdr:rowOff>723900</xdr:rowOff>
    </xdr:to>
    <xdr:pic>
      <xdr:nvPicPr>
        <xdr:cNvPr id="33" name="Рисунок 62" descr="колено с соединит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62050" y="155067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42018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2"/>
  <sheetViews>
    <sheetView tabSelected="1" view="pageBreakPreview" zoomScaleSheetLayoutView="100" zoomScalePageLayoutView="0" workbookViewId="0" topLeftCell="A35">
      <selection activeCell="E39" sqref="E39:F40"/>
    </sheetView>
  </sheetViews>
  <sheetFormatPr defaultColWidth="9.00390625" defaultRowHeight="12.75"/>
  <cols>
    <col min="1" max="1" width="6.25390625" style="49" customWidth="1"/>
    <col min="2" max="2" width="23.75390625" style="1" customWidth="1"/>
    <col min="3" max="3" width="19.125" style="23" customWidth="1"/>
    <col min="4" max="4" width="19.25390625" style="23" customWidth="1"/>
    <col min="5" max="5" width="21.375" style="23" customWidth="1"/>
    <col min="6" max="6" width="9.125" style="23" customWidth="1"/>
    <col min="7" max="7" width="9.125" style="49" customWidth="1"/>
    <col min="8" max="8" width="11.00390625" style="49" customWidth="1"/>
    <col min="9" max="16384" width="9.125" style="1" customWidth="1"/>
  </cols>
  <sheetData>
    <row r="1" spans="1:41" ht="12.75" customHeight="1">
      <c r="A1" s="62"/>
      <c r="B1" s="2"/>
      <c r="C1" s="10"/>
      <c r="D1" s="10"/>
      <c r="E1" s="91" t="s">
        <v>12</v>
      </c>
      <c r="F1" s="91"/>
      <c r="G1" s="91"/>
      <c r="H1" s="91"/>
      <c r="I1" s="7"/>
      <c r="J1" s="7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2.75">
      <c r="A2" s="62"/>
      <c r="B2" s="11"/>
      <c r="C2" s="12"/>
      <c r="D2" s="12"/>
      <c r="E2" s="12"/>
      <c r="F2" s="12"/>
      <c r="G2" s="66"/>
      <c r="H2" s="62"/>
      <c r="I2" s="13"/>
      <c r="J2" s="13"/>
      <c r="K2" s="1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2.75">
      <c r="A3" s="63"/>
      <c r="B3" s="14"/>
      <c r="C3" s="15"/>
      <c r="D3" s="15"/>
      <c r="E3" s="15"/>
      <c r="F3" s="12"/>
      <c r="G3" s="66"/>
      <c r="H3" s="62"/>
      <c r="I3" s="13"/>
      <c r="J3" s="13"/>
      <c r="K3" s="1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20.25">
      <c r="A4" s="63"/>
      <c r="B4" s="3"/>
      <c r="C4" s="16"/>
      <c r="D4" s="17"/>
      <c r="E4" s="15"/>
      <c r="F4" s="12"/>
      <c r="G4" s="66"/>
      <c r="H4" s="62"/>
      <c r="I4" s="7"/>
      <c r="J4" s="7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0.25">
      <c r="A5" s="63"/>
      <c r="B5" s="3"/>
      <c r="C5" s="16"/>
      <c r="D5" s="17"/>
      <c r="E5" s="15"/>
      <c r="F5" s="12"/>
      <c r="G5" s="66"/>
      <c r="H5" s="62"/>
      <c r="I5" s="7"/>
      <c r="J5" s="7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.75">
      <c r="A6" s="63"/>
      <c r="B6" s="4"/>
      <c r="C6" s="16"/>
      <c r="D6" s="17"/>
      <c r="E6" s="15"/>
      <c r="F6" s="12"/>
      <c r="G6" s="66"/>
      <c r="H6" s="62"/>
      <c r="I6" s="7"/>
      <c r="J6" s="7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4" customHeight="1">
      <c r="A7" s="62"/>
      <c r="B7" s="5"/>
      <c r="C7" s="10"/>
      <c r="D7" s="10"/>
      <c r="E7" s="10"/>
      <c r="F7" s="10"/>
      <c r="G7" s="62"/>
      <c r="H7" s="62"/>
      <c r="I7" s="8"/>
      <c r="J7" s="7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2.75" customHeight="1">
      <c r="A8" s="92" t="s">
        <v>13</v>
      </c>
      <c r="B8" s="92"/>
      <c r="C8" s="92"/>
      <c r="D8" s="92"/>
      <c r="E8" s="92"/>
      <c r="F8" s="92"/>
      <c r="G8" s="92"/>
      <c r="H8" s="9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2.75" customHeight="1">
      <c r="A9" s="92"/>
      <c r="B9" s="92"/>
      <c r="C9" s="92"/>
      <c r="D9" s="92"/>
      <c r="E9" s="92"/>
      <c r="F9" s="92"/>
      <c r="G9" s="92"/>
      <c r="H9" s="9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2.75" customHeight="1">
      <c r="A10" s="93" t="s">
        <v>4</v>
      </c>
      <c r="B10" s="95">
        <f>'[1]Главная'!B10</f>
        <v>42018</v>
      </c>
      <c r="C10" s="78" t="s">
        <v>41</v>
      </c>
      <c r="D10" s="78"/>
      <c r="E10" s="80">
        <v>70</v>
      </c>
      <c r="F10" s="50"/>
      <c r="G10" s="50"/>
      <c r="H10" s="5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2.75" customHeight="1">
      <c r="A11" s="94"/>
      <c r="B11" s="96"/>
      <c r="C11" s="79"/>
      <c r="D11" s="79"/>
      <c r="E11" s="81"/>
      <c r="F11" s="51"/>
      <c r="G11" s="51"/>
      <c r="H11" s="5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2.75">
      <c r="A12" s="97" t="s">
        <v>0</v>
      </c>
      <c r="B12" s="98" t="s">
        <v>2</v>
      </c>
      <c r="C12" s="98" t="s">
        <v>1</v>
      </c>
      <c r="D12" s="99" t="s">
        <v>14</v>
      </c>
      <c r="E12" s="99" t="s">
        <v>15</v>
      </c>
      <c r="F12" s="99" t="s">
        <v>16</v>
      </c>
      <c r="G12" s="99" t="s">
        <v>17</v>
      </c>
      <c r="H12" s="97" t="s">
        <v>3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 customHeight="1">
      <c r="A13" s="97"/>
      <c r="B13" s="98"/>
      <c r="C13" s="98"/>
      <c r="D13" s="100"/>
      <c r="E13" s="99"/>
      <c r="F13" s="99"/>
      <c r="G13" s="99"/>
      <c r="H13" s="9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60" customHeight="1">
      <c r="A14" s="36">
        <v>1</v>
      </c>
      <c r="B14" s="18"/>
      <c r="C14" s="25" t="s">
        <v>18</v>
      </c>
      <c r="D14" s="26" t="s">
        <v>19</v>
      </c>
      <c r="E14" s="67" t="s">
        <v>20</v>
      </c>
      <c r="F14" s="27">
        <f>21.54*E10</f>
        <v>1507.8</v>
      </c>
      <c r="G14" s="28"/>
      <c r="H14" s="29">
        <f aca="true" t="shared" si="0" ref="H14:H23">IF(G14=0,"",F14*G14)</f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60" customHeight="1">
      <c r="A15" s="64">
        <f>A14+1</f>
        <v>2</v>
      </c>
      <c r="B15" s="53"/>
      <c r="C15" s="31" t="s">
        <v>5</v>
      </c>
      <c r="D15" s="32" t="s">
        <v>19</v>
      </c>
      <c r="E15" s="61" t="s">
        <v>20</v>
      </c>
      <c r="F15" s="33">
        <f>4.46*E10</f>
        <v>312.2</v>
      </c>
      <c r="G15" s="34"/>
      <c r="H15" s="35">
        <f t="shared" si="0"/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60" customHeight="1">
      <c r="A16" s="36">
        <v>3</v>
      </c>
      <c r="B16" s="54"/>
      <c r="C16" s="68" t="s">
        <v>21</v>
      </c>
      <c r="D16" s="37" t="s">
        <v>19</v>
      </c>
      <c r="E16" s="67" t="s">
        <v>20</v>
      </c>
      <c r="F16" s="27">
        <f>4.16*E10</f>
        <v>291.2</v>
      </c>
      <c r="G16" s="27"/>
      <c r="H16" s="29">
        <f t="shared" si="0"/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5" customHeight="1">
      <c r="A17" s="82">
        <v>4</v>
      </c>
      <c r="B17" s="55"/>
      <c r="C17" s="85" t="s">
        <v>22</v>
      </c>
      <c r="D17" s="20" t="s">
        <v>23</v>
      </c>
      <c r="E17" s="88" t="s">
        <v>20</v>
      </c>
      <c r="F17" s="21">
        <f>3.34*E10</f>
        <v>233.79999999999998</v>
      </c>
      <c r="G17" s="21"/>
      <c r="H17" s="69">
        <f t="shared" si="0"/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5" customHeight="1">
      <c r="A18" s="83"/>
      <c r="B18" s="56"/>
      <c r="C18" s="86"/>
      <c r="D18" s="22" t="s">
        <v>24</v>
      </c>
      <c r="E18" s="89"/>
      <c r="F18" s="9">
        <f>3.85*E10</f>
        <v>269.5</v>
      </c>
      <c r="G18" s="9"/>
      <c r="H18" s="70">
        <f t="shared" si="0"/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5" customHeight="1">
      <c r="A19" s="83"/>
      <c r="B19" s="56"/>
      <c r="C19" s="86"/>
      <c r="D19" s="23" t="s">
        <v>25</v>
      </c>
      <c r="E19" s="89"/>
      <c r="F19" s="21">
        <f>4.18*E10</f>
        <v>292.59999999999997</v>
      </c>
      <c r="G19" s="21"/>
      <c r="H19" s="69">
        <f t="shared" si="0"/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5" customHeight="1">
      <c r="A20" s="84"/>
      <c r="B20" s="57"/>
      <c r="C20" s="87"/>
      <c r="D20" s="22" t="s">
        <v>26</v>
      </c>
      <c r="E20" s="90"/>
      <c r="F20" s="9">
        <f>6.38*E10</f>
        <v>446.59999999999997</v>
      </c>
      <c r="G20" s="9"/>
      <c r="H20" s="70">
        <f t="shared" si="0"/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60" customHeight="1">
      <c r="A21" s="36">
        <v>5</v>
      </c>
      <c r="B21" s="19"/>
      <c r="C21" s="40" t="s">
        <v>27</v>
      </c>
      <c r="D21" s="26" t="s">
        <v>19</v>
      </c>
      <c r="E21" s="67" t="s">
        <v>20</v>
      </c>
      <c r="F21" s="41">
        <f>3.43*E10</f>
        <v>240.10000000000002</v>
      </c>
      <c r="G21" s="41"/>
      <c r="H21" s="29">
        <f t="shared" si="0"/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60" customHeight="1">
      <c r="A22" s="38">
        <v>6</v>
      </c>
      <c r="B22" s="72"/>
      <c r="C22" s="31" t="s">
        <v>28</v>
      </c>
      <c r="D22" s="42" t="s">
        <v>19</v>
      </c>
      <c r="E22" s="61" t="s">
        <v>20</v>
      </c>
      <c r="F22" s="43">
        <f>3.7*E10</f>
        <v>259</v>
      </c>
      <c r="G22" s="43"/>
      <c r="H22" s="35">
        <f t="shared" si="0"/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60" customHeight="1">
      <c r="A23" s="36">
        <v>7</v>
      </c>
      <c r="B23" s="19"/>
      <c r="C23" s="40" t="s">
        <v>11</v>
      </c>
      <c r="D23" s="26" t="s">
        <v>19</v>
      </c>
      <c r="E23" s="67" t="s">
        <v>20</v>
      </c>
      <c r="F23" s="41">
        <f>3.43*E10</f>
        <v>240.10000000000002</v>
      </c>
      <c r="G23" s="41"/>
      <c r="H23" s="29">
        <f t="shared" si="0"/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60" customHeight="1">
      <c r="A24" s="38">
        <v>8</v>
      </c>
      <c r="B24" s="54"/>
      <c r="C24" s="44" t="s">
        <v>29</v>
      </c>
      <c r="D24" s="44" t="s">
        <v>19</v>
      </c>
      <c r="E24" s="61" t="s">
        <v>20</v>
      </c>
      <c r="F24" s="33">
        <f>23.4*E10</f>
        <v>1638</v>
      </c>
      <c r="G24" s="33"/>
      <c r="H24" s="35">
        <f>IF(G24=0,"",F24*F24)</f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3" ht="60" customHeight="1">
      <c r="A25" s="36">
        <v>9</v>
      </c>
      <c r="B25" s="58"/>
      <c r="C25" s="40" t="s">
        <v>30</v>
      </c>
      <c r="D25" s="26" t="s">
        <v>19</v>
      </c>
      <c r="E25" s="67" t="s">
        <v>20</v>
      </c>
      <c r="F25" s="27">
        <f>8.34*E10</f>
        <v>583.8</v>
      </c>
      <c r="G25" s="27"/>
      <c r="H25" s="29">
        <f>IF(G25=0,"",F25*G25)</f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60" customHeight="1">
      <c r="A26" s="38">
        <v>10</v>
      </c>
      <c r="B26" s="58"/>
      <c r="C26" s="44" t="s">
        <v>31</v>
      </c>
      <c r="D26" s="42" t="s">
        <v>19</v>
      </c>
      <c r="E26" s="61" t="s">
        <v>20</v>
      </c>
      <c r="F26" s="33">
        <f>2.96*E10</f>
        <v>207.2</v>
      </c>
      <c r="G26" s="33"/>
      <c r="H26" s="35">
        <f>IF(G26=0,"",F26*G26)</f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60" customHeight="1">
      <c r="A27" s="36">
        <v>11</v>
      </c>
      <c r="B27" s="59"/>
      <c r="C27" s="40" t="s">
        <v>32</v>
      </c>
      <c r="D27" s="26" t="s">
        <v>19</v>
      </c>
      <c r="E27" s="67" t="s">
        <v>20</v>
      </c>
      <c r="F27" s="27">
        <f>5.55*E10</f>
        <v>388.5</v>
      </c>
      <c r="G27" s="28"/>
      <c r="H27" s="29">
        <f>IF(G27=0,"",F27*G27)</f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60" customHeight="1">
      <c r="A28" s="38">
        <v>12</v>
      </c>
      <c r="B28" s="59"/>
      <c r="C28" s="44" t="s">
        <v>42</v>
      </c>
      <c r="D28" s="42" t="s">
        <v>33</v>
      </c>
      <c r="E28" s="61" t="s">
        <v>20</v>
      </c>
      <c r="F28" s="33">
        <f>29.07*E10</f>
        <v>2034.9</v>
      </c>
      <c r="G28" s="34"/>
      <c r="H28" s="35">
        <f>IF(G28=0,"",F28*G28)</f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60" customHeight="1">
      <c r="A29" s="36">
        <v>13</v>
      </c>
      <c r="B29" s="53"/>
      <c r="C29" s="68" t="s">
        <v>34</v>
      </c>
      <c r="D29" s="37" t="s">
        <v>33</v>
      </c>
      <c r="E29" s="67" t="s">
        <v>20</v>
      </c>
      <c r="F29" s="27">
        <f>13.12*E10</f>
        <v>918.4</v>
      </c>
      <c r="G29" s="27"/>
      <c r="H29" s="29">
        <f>IF(G29=0,"",F29*G29)</f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60" customHeight="1">
      <c r="A30" s="38">
        <v>14</v>
      </c>
      <c r="B30" s="60"/>
      <c r="C30" s="44" t="s">
        <v>6</v>
      </c>
      <c r="D30" s="45" t="s">
        <v>33</v>
      </c>
      <c r="E30" s="61" t="s">
        <v>20</v>
      </c>
      <c r="F30" s="33">
        <f>3.45*E10</f>
        <v>241.5</v>
      </c>
      <c r="G30" s="33"/>
      <c r="H30" s="35">
        <f>IF(G30=0,"",F30*F30)</f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60" customHeight="1">
      <c r="A31" s="36">
        <v>15</v>
      </c>
      <c r="B31" s="54"/>
      <c r="C31" s="68" t="s">
        <v>7</v>
      </c>
      <c r="D31" s="37" t="s">
        <v>33</v>
      </c>
      <c r="E31" s="67" t="s">
        <v>20</v>
      </c>
      <c r="F31" s="27">
        <f>3.45*E10</f>
        <v>241.5</v>
      </c>
      <c r="G31" s="27"/>
      <c r="H31" s="29">
        <f>IF(G31=0,"",F31*G31)</f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60" customHeight="1">
      <c r="A32" s="38">
        <v>16</v>
      </c>
      <c r="B32" s="39"/>
      <c r="C32" s="52" t="s">
        <v>35</v>
      </c>
      <c r="D32" s="48" t="s">
        <v>19</v>
      </c>
      <c r="E32" s="61" t="s">
        <v>20</v>
      </c>
      <c r="F32" s="47">
        <f>2.6*E10</f>
        <v>182</v>
      </c>
      <c r="G32" s="47"/>
      <c r="H32" s="35">
        <f>IF(G32=0,"",F32*G32)</f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60" customHeight="1">
      <c r="A33" s="36">
        <v>17</v>
      </c>
      <c r="B33" s="19"/>
      <c r="C33" s="40" t="s">
        <v>36</v>
      </c>
      <c r="D33" s="26" t="s">
        <v>33</v>
      </c>
      <c r="E33" s="67" t="s">
        <v>20</v>
      </c>
      <c r="F33" s="41">
        <f>8.88*E10</f>
        <v>621.6</v>
      </c>
      <c r="G33" s="41"/>
      <c r="H33" s="29">
        <f>IF(G33=0,"",F33*G33)</f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60" customHeight="1">
      <c r="A34" s="38">
        <v>18</v>
      </c>
      <c r="B34" s="72"/>
      <c r="C34" s="46" t="s">
        <v>37</v>
      </c>
      <c r="D34" s="42" t="s">
        <v>33</v>
      </c>
      <c r="E34" s="61" t="s">
        <v>20</v>
      </c>
      <c r="F34" s="43">
        <f>10.25*E10</f>
        <v>717.5</v>
      </c>
      <c r="G34" s="43"/>
      <c r="H34" s="35">
        <f>IF(G34=0,"",F34*G34)</f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60" customHeight="1">
      <c r="A35" s="36">
        <v>19</v>
      </c>
      <c r="B35" s="19"/>
      <c r="C35" s="40" t="s">
        <v>8</v>
      </c>
      <c r="D35" s="26" t="s">
        <v>33</v>
      </c>
      <c r="E35" s="67" t="s">
        <v>20</v>
      </c>
      <c r="F35" s="41">
        <f>11.16*E10</f>
        <v>781.2</v>
      </c>
      <c r="G35" s="41"/>
      <c r="H35" s="29">
        <f>IF(G35=0,"",F35*G35)</f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25" ht="60" customHeight="1">
      <c r="A36" s="38">
        <v>20</v>
      </c>
      <c r="B36" s="54"/>
      <c r="C36" s="44" t="s">
        <v>38</v>
      </c>
      <c r="D36" s="44" t="s">
        <v>33</v>
      </c>
      <c r="E36" s="61" t="s">
        <v>20</v>
      </c>
      <c r="F36" s="33">
        <f>44.98*E10</f>
        <v>3148.6</v>
      </c>
      <c r="G36" s="33"/>
      <c r="H36" s="35">
        <f>IF(G36=0,"",G36*F36)</f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60" customHeight="1">
      <c r="A37" s="36">
        <v>21</v>
      </c>
      <c r="B37" s="58"/>
      <c r="C37" s="40" t="s">
        <v>10</v>
      </c>
      <c r="D37" s="26" t="s">
        <v>33</v>
      </c>
      <c r="E37" s="67" t="s">
        <v>20</v>
      </c>
      <c r="F37" s="27">
        <f>34.83*E10</f>
        <v>2438.1</v>
      </c>
      <c r="G37" s="27"/>
      <c r="H37" s="29">
        <f>IF(G37=0,"",F37*G37)</f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60" customHeight="1">
      <c r="A38" s="30">
        <v>22</v>
      </c>
      <c r="B38" s="73"/>
      <c r="C38" s="74" t="s">
        <v>9</v>
      </c>
      <c r="D38" s="75" t="s">
        <v>33</v>
      </c>
      <c r="E38" s="76" t="s">
        <v>20</v>
      </c>
      <c r="F38" s="77">
        <f>6.68*E10</f>
        <v>467.59999999999997</v>
      </c>
      <c r="G38" s="77"/>
      <c r="H38" s="35">
        <f>IF(G38=0,"",F38*G38)</f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102"/>
      <c r="B39" s="102"/>
      <c r="C39" s="102"/>
      <c r="D39" s="103"/>
      <c r="E39" s="105" t="s">
        <v>39</v>
      </c>
      <c r="F39" s="106"/>
      <c r="G39" s="109">
        <f>IF(SUM(H14:H30)=0,"",SUM(H14:H30))</f>
      </c>
      <c r="H39" s="110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104"/>
      <c r="B40" s="104"/>
      <c r="C40" s="104"/>
      <c r="D40" s="103"/>
      <c r="E40" s="107"/>
      <c r="F40" s="108"/>
      <c r="G40" s="110"/>
      <c r="H40" s="110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62"/>
      <c r="B41" s="11"/>
      <c r="C41" s="12"/>
      <c r="D41" s="12"/>
      <c r="E41" s="12"/>
      <c r="F41" s="12"/>
      <c r="G41" s="71"/>
      <c r="H41" s="6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>
      <c r="A42" s="111" t="s">
        <v>40</v>
      </c>
      <c r="B42" s="111"/>
      <c r="C42" s="111"/>
      <c r="D42" s="111"/>
      <c r="E42" s="111"/>
      <c r="F42" s="111"/>
      <c r="G42" s="111"/>
      <c r="H42" s="11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9:25" ht="12.75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7:25" ht="12.75">
      <c r="G44" s="101" t="str">
        <f>'[1]Главная'!L50</f>
        <v>ГРОТЕСК © 2014</v>
      </c>
      <c r="H44" s="101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>
      <c r="A45" s="65"/>
      <c r="B45" s="6"/>
      <c r="C45" s="24"/>
      <c r="D45" s="24"/>
      <c r="E45" s="24"/>
      <c r="F45" s="24"/>
      <c r="G45" s="65"/>
      <c r="H45" s="6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>
      <c r="A46" s="65"/>
      <c r="B46" s="6"/>
      <c r="C46" s="24"/>
      <c r="D46" s="24"/>
      <c r="E46" s="24"/>
      <c r="F46" s="24"/>
      <c r="G46" s="65"/>
      <c r="H46" s="6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.75">
      <c r="A47" s="65"/>
      <c r="B47" s="6"/>
      <c r="C47" s="24"/>
      <c r="D47" s="24"/>
      <c r="E47" s="24"/>
      <c r="F47" s="24"/>
      <c r="G47" s="65"/>
      <c r="H47" s="6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>
      <c r="A48" s="65"/>
      <c r="B48" s="6"/>
      <c r="C48" s="24"/>
      <c r="D48" s="24"/>
      <c r="E48" s="24"/>
      <c r="F48" s="24"/>
      <c r="G48" s="65"/>
      <c r="H48" s="6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>
      <c r="A49" s="65"/>
      <c r="B49" s="6"/>
      <c r="C49" s="24"/>
      <c r="D49" s="24"/>
      <c r="E49" s="24"/>
      <c r="F49" s="24"/>
      <c r="G49" s="65"/>
      <c r="H49" s="6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>
      <c r="A50" s="65"/>
      <c r="B50" s="6"/>
      <c r="C50" s="24"/>
      <c r="D50" s="24"/>
      <c r="E50" s="24"/>
      <c r="F50" s="24"/>
      <c r="G50" s="65"/>
      <c r="H50" s="6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>
      <c r="A51" s="65"/>
      <c r="B51" s="6"/>
      <c r="C51" s="24"/>
      <c r="D51" s="24"/>
      <c r="E51" s="24"/>
      <c r="F51" s="24"/>
      <c r="G51" s="65"/>
      <c r="H51" s="6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.75">
      <c r="A52" s="65"/>
      <c r="B52" s="6"/>
      <c r="C52" s="24"/>
      <c r="D52" s="24"/>
      <c r="E52" s="24"/>
      <c r="F52" s="24"/>
      <c r="G52" s="65"/>
      <c r="H52" s="6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2.75">
      <c r="A53" s="65"/>
      <c r="B53" s="6"/>
      <c r="C53" s="24"/>
      <c r="D53" s="24"/>
      <c r="E53" s="24"/>
      <c r="F53" s="24"/>
      <c r="G53" s="65"/>
      <c r="H53" s="6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.75">
      <c r="A54" s="65"/>
      <c r="B54" s="6"/>
      <c r="C54" s="24"/>
      <c r="D54" s="24"/>
      <c r="E54" s="24"/>
      <c r="F54" s="24"/>
      <c r="G54" s="65"/>
      <c r="H54" s="6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.75">
      <c r="A55" s="65"/>
      <c r="B55" s="6"/>
      <c r="C55" s="24"/>
      <c r="D55" s="24"/>
      <c r="E55" s="24"/>
      <c r="F55" s="24"/>
      <c r="G55" s="65"/>
      <c r="H55" s="6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.75">
      <c r="A56" s="65"/>
      <c r="B56" s="6"/>
      <c r="C56" s="24"/>
      <c r="D56" s="24"/>
      <c r="E56" s="24"/>
      <c r="F56" s="24"/>
      <c r="G56" s="65"/>
      <c r="H56" s="6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.75">
      <c r="A57" s="65"/>
      <c r="B57" s="6"/>
      <c r="C57" s="24"/>
      <c r="D57" s="24"/>
      <c r="E57" s="24"/>
      <c r="F57" s="24"/>
      <c r="G57" s="65"/>
      <c r="H57" s="6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.75">
      <c r="A58" s="65"/>
      <c r="B58" s="6"/>
      <c r="C58" s="24"/>
      <c r="D58" s="24"/>
      <c r="E58" s="24"/>
      <c r="F58" s="24"/>
      <c r="G58" s="65"/>
      <c r="H58" s="6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.75">
      <c r="A59" s="65"/>
      <c r="B59" s="6"/>
      <c r="C59" s="24"/>
      <c r="D59" s="24"/>
      <c r="E59" s="24"/>
      <c r="F59" s="24"/>
      <c r="G59" s="65"/>
      <c r="H59" s="6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.75">
      <c r="A60" s="65"/>
      <c r="B60" s="6"/>
      <c r="C60" s="24"/>
      <c r="D60" s="24"/>
      <c r="E60" s="24"/>
      <c r="F60" s="24"/>
      <c r="G60" s="65"/>
      <c r="H60" s="6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.75">
      <c r="A61" s="65"/>
      <c r="B61" s="6"/>
      <c r="C61" s="24"/>
      <c r="D61" s="24"/>
      <c r="E61" s="24"/>
      <c r="F61" s="24"/>
      <c r="G61" s="65"/>
      <c r="H61" s="6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2.75">
      <c r="A62" s="65"/>
      <c r="B62" s="6"/>
      <c r="C62" s="24"/>
      <c r="D62" s="24"/>
      <c r="E62" s="24"/>
      <c r="F62" s="24"/>
      <c r="G62" s="65"/>
      <c r="H62" s="6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2.75">
      <c r="A63" s="65"/>
      <c r="B63" s="6"/>
      <c r="C63" s="24"/>
      <c r="D63" s="24"/>
      <c r="E63" s="24"/>
      <c r="F63" s="24"/>
      <c r="G63" s="65"/>
      <c r="H63" s="6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.75">
      <c r="A64" s="65"/>
      <c r="B64" s="6"/>
      <c r="C64" s="24"/>
      <c r="D64" s="24"/>
      <c r="E64" s="24"/>
      <c r="F64" s="24"/>
      <c r="G64" s="65"/>
      <c r="H64" s="6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2.75">
      <c r="A65" s="65"/>
      <c r="B65" s="6"/>
      <c r="C65" s="24"/>
      <c r="D65" s="24"/>
      <c r="E65" s="24"/>
      <c r="F65" s="24"/>
      <c r="G65" s="65"/>
      <c r="H65" s="6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2.75">
      <c r="A66" s="65"/>
      <c r="B66" s="6"/>
      <c r="C66" s="24"/>
      <c r="D66" s="24"/>
      <c r="E66" s="24"/>
      <c r="F66" s="24"/>
      <c r="G66" s="65"/>
      <c r="H66" s="6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2.75">
      <c r="A67" s="65"/>
      <c r="B67" s="6"/>
      <c r="C67" s="24"/>
      <c r="D67" s="24"/>
      <c r="E67" s="24"/>
      <c r="F67" s="24"/>
      <c r="G67" s="65"/>
      <c r="H67" s="6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2.75">
      <c r="A68" s="65"/>
      <c r="B68" s="6"/>
      <c r="C68" s="24"/>
      <c r="D68" s="24"/>
      <c r="E68" s="24"/>
      <c r="F68" s="24"/>
      <c r="G68" s="65"/>
      <c r="H68" s="6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2.75">
      <c r="A69" s="65"/>
      <c r="B69" s="6"/>
      <c r="C69" s="24"/>
      <c r="D69" s="24"/>
      <c r="E69" s="24"/>
      <c r="F69" s="24"/>
      <c r="G69" s="65"/>
      <c r="H69" s="6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2.75">
      <c r="A70" s="65"/>
      <c r="B70" s="6"/>
      <c r="C70" s="24"/>
      <c r="D70" s="24"/>
      <c r="E70" s="24"/>
      <c r="F70" s="24"/>
      <c r="G70" s="65"/>
      <c r="H70" s="6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.75">
      <c r="A71" s="65"/>
      <c r="B71" s="6"/>
      <c r="C71" s="24"/>
      <c r="D71" s="24"/>
      <c r="E71" s="24"/>
      <c r="F71" s="24"/>
      <c r="G71" s="65"/>
      <c r="H71" s="6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.75">
      <c r="A72" s="65"/>
      <c r="B72" s="6"/>
      <c r="C72" s="24"/>
      <c r="D72" s="24"/>
      <c r="E72" s="24"/>
      <c r="F72" s="24"/>
      <c r="G72" s="65"/>
      <c r="H72" s="6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.75">
      <c r="A73" s="65"/>
      <c r="B73" s="6"/>
      <c r="C73" s="24"/>
      <c r="D73" s="24"/>
      <c r="E73" s="24"/>
      <c r="F73" s="24"/>
      <c r="G73" s="65"/>
      <c r="H73" s="6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2.75">
      <c r="A74" s="65"/>
      <c r="B74" s="6"/>
      <c r="C74" s="24"/>
      <c r="D74" s="24"/>
      <c r="E74" s="24"/>
      <c r="F74" s="24"/>
      <c r="G74" s="65"/>
      <c r="H74" s="6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2.75">
      <c r="A75" s="65"/>
      <c r="B75" s="6"/>
      <c r="C75" s="24"/>
      <c r="D75" s="24"/>
      <c r="E75" s="24"/>
      <c r="F75" s="24"/>
      <c r="G75" s="65"/>
      <c r="H75" s="6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2.75">
      <c r="A76" s="65"/>
      <c r="B76" s="6"/>
      <c r="C76" s="24"/>
      <c r="D76" s="24"/>
      <c r="E76" s="24"/>
      <c r="F76" s="24"/>
      <c r="G76" s="65"/>
      <c r="H76" s="6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2.75">
      <c r="A77" s="65"/>
      <c r="B77" s="6"/>
      <c r="C77" s="24"/>
      <c r="D77" s="24"/>
      <c r="E77" s="24"/>
      <c r="F77" s="24"/>
      <c r="G77" s="65"/>
      <c r="H77" s="6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2.75">
      <c r="A78" s="65"/>
      <c r="B78" s="6"/>
      <c r="C78" s="24"/>
      <c r="D78" s="24"/>
      <c r="E78" s="24"/>
      <c r="F78" s="24"/>
      <c r="G78" s="65"/>
      <c r="H78" s="6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2.75">
      <c r="A79" s="65"/>
      <c r="B79" s="6"/>
      <c r="C79" s="24"/>
      <c r="D79" s="24"/>
      <c r="E79" s="24"/>
      <c r="F79" s="24"/>
      <c r="G79" s="65"/>
      <c r="H79" s="6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2.75">
      <c r="A80" s="65"/>
      <c r="B80" s="6"/>
      <c r="C80" s="24"/>
      <c r="D80" s="24"/>
      <c r="E80" s="24"/>
      <c r="F80" s="24"/>
      <c r="G80" s="65"/>
      <c r="H80" s="6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2.75">
      <c r="A81" s="65"/>
      <c r="B81" s="6"/>
      <c r="C81" s="24"/>
      <c r="D81" s="24"/>
      <c r="E81" s="24"/>
      <c r="F81" s="24"/>
      <c r="G81" s="65"/>
      <c r="H81" s="6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2.75">
      <c r="A82" s="65"/>
      <c r="B82" s="6"/>
      <c r="C82" s="24"/>
      <c r="D82" s="24"/>
      <c r="E82" s="24"/>
      <c r="F82" s="24"/>
      <c r="G82" s="65"/>
      <c r="H82" s="6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2.75">
      <c r="A83" s="65"/>
      <c r="B83" s="6"/>
      <c r="C83" s="24"/>
      <c r="D83" s="24"/>
      <c r="E83" s="24"/>
      <c r="F83" s="24"/>
      <c r="G83" s="65"/>
      <c r="H83" s="6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2.75">
      <c r="A84" s="65"/>
      <c r="B84" s="6"/>
      <c r="C84" s="24"/>
      <c r="D84" s="24"/>
      <c r="E84" s="24"/>
      <c r="F84" s="24"/>
      <c r="G84" s="65"/>
      <c r="H84" s="6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2.75">
      <c r="A85" s="65"/>
      <c r="B85" s="6"/>
      <c r="C85" s="24"/>
      <c r="D85" s="24"/>
      <c r="E85" s="24"/>
      <c r="F85" s="24"/>
      <c r="G85" s="65"/>
      <c r="H85" s="6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2.75">
      <c r="A86" s="65"/>
      <c r="B86" s="6"/>
      <c r="C86" s="24"/>
      <c r="D86" s="24"/>
      <c r="E86" s="24"/>
      <c r="F86" s="24"/>
      <c r="G86" s="65"/>
      <c r="H86" s="6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2.75">
      <c r="A87" s="65"/>
      <c r="B87" s="6"/>
      <c r="C87" s="24"/>
      <c r="D87" s="24"/>
      <c r="E87" s="24"/>
      <c r="F87" s="24"/>
      <c r="G87" s="65"/>
      <c r="H87" s="6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2.75">
      <c r="A88" s="65"/>
      <c r="B88" s="6"/>
      <c r="C88" s="24"/>
      <c r="D88" s="24"/>
      <c r="E88" s="24"/>
      <c r="F88" s="24"/>
      <c r="G88" s="65"/>
      <c r="H88" s="6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2.75">
      <c r="A89" s="65"/>
      <c r="B89" s="6"/>
      <c r="C89" s="24"/>
      <c r="D89" s="24"/>
      <c r="E89" s="24"/>
      <c r="F89" s="24"/>
      <c r="G89" s="65"/>
      <c r="H89" s="6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2.75">
      <c r="A90" s="65"/>
      <c r="B90" s="6"/>
      <c r="C90" s="24"/>
      <c r="D90" s="24"/>
      <c r="E90" s="24"/>
      <c r="F90" s="24"/>
      <c r="G90" s="65"/>
      <c r="H90" s="6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2.75">
      <c r="A91" s="65"/>
      <c r="B91" s="6"/>
      <c r="C91" s="24"/>
      <c r="D91" s="24"/>
      <c r="E91" s="24"/>
      <c r="F91" s="24"/>
      <c r="G91" s="65"/>
      <c r="H91" s="6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2.75">
      <c r="A92" s="65"/>
      <c r="B92" s="6"/>
      <c r="C92" s="24"/>
      <c r="D92" s="24"/>
      <c r="E92" s="24"/>
      <c r="F92" s="24"/>
      <c r="G92" s="65"/>
      <c r="H92" s="6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2.75">
      <c r="A93" s="65"/>
      <c r="B93" s="6"/>
      <c r="C93" s="24"/>
      <c r="D93" s="24"/>
      <c r="E93" s="24"/>
      <c r="F93" s="24"/>
      <c r="G93" s="65"/>
      <c r="H93" s="6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2.75">
      <c r="A94" s="65"/>
      <c r="B94" s="6"/>
      <c r="C94" s="24"/>
      <c r="D94" s="24"/>
      <c r="E94" s="24"/>
      <c r="F94" s="24"/>
      <c r="G94" s="65"/>
      <c r="H94" s="6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2.75">
      <c r="A95" s="65"/>
      <c r="B95" s="6"/>
      <c r="C95" s="24"/>
      <c r="D95" s="24"/>
      <c r="E95" s="24"/>
      <c r="F95" s="24"/>
      <c r="G95" s="65"/>
      <c r="H95" s="6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2.75">
      <c r="A96" s="65"/>
      <c r="B96" s="6"/>
      <c r="C96" s="24"/>
      <c r="D96" s="24"/>
      <c r="E96" s="24"/>
      <c r="F96" s="24"/>
      <c r="G96" s="65"/>
      <c r="H96" s="6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2.75">
      <c r="A97" s="65"/>
      <c r="B97" s="6"/>
      <c r="C97" s="24"/>
      <c r="D97" s="24"/>
      <c r="E97" s="24"/>
      <c r="F97" s="24"/>
      <c r="G97" s="65"/>
      <c r="H97" s="6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2.75">
      <c r="A98" s="65"/>
      <c r="B98" s="6"/>
      <c r="C98" s="24"/>
      <c r="D98" s="24"/>
      <c r="E98" s="24"/>
      <c r="F98" s="24"/>
      <c r="G98" s="65"/>
      <c r="H98" s="6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2.75">
      <c r="A99" s="65"/>
      <c r="B99" s="6"/>
      <c r="C99" s="24"/>
      <c r="D99" s="24"/>
      <c r="E99" s="24"/>
      <c r="F99" s="24"/>
      <c r="G99" s="65"/>
      <c r="H99" s="6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2.75">
      <c r="A100" s="65"/>
      <c r="B100" s="6"/>
      <c r="C100" s="24"/>
      <c r="D100" s="24"/>
      <c r="E100" s="24"/>
      <c r="F100" s="24"/>
      <c r="G100" s="65"/>
      <c r="H100" s="6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8" ht="12.75">
      <c r="A101" s="65"/>
      <c r="B101" s="6"/>
      <c r="C101" s="24"/>
      <c r="D101" s="24"/>
      <c r="E101" s="24"/>
      <c r="F101" s="24"/>
      <c r="G101" s="65"/>
      <c r="H101" s="65"/>
    </row>
    <row r="102" spans="1:8" ht="12.75">
      <c r="A102" s="65"/>
      <c r="B102" s="6"/>
      <c r="C102" s="24"/>
      <c r="D102" s="24"/>
      <c r="E102" s="24"/>
      <c r="F102" s="24"/>
      <c r="G102" s="65"/>
      <c r="H102" s="65"/>
    </row>
  </sheetData>
  <sheetProtection/>
  <mergeCells count="22">
    <mergeCell ref="H12:H13"/>
    <mergeCell ref="G44:H44"/>
    <mergeCell ref="A39:D40"/>
    <mergeCell ref="E39:F40"/>
    <mergeCell ref="G39:H40"/>
    <mergeCell ref="A42:H42"/>
    <mergeCell ref="B12:B13"/>
    <mergeCell ref="C12:C13"/>
    <mergeCell ref="D12:D13"/>
    <mergeCell ref="E12:E13"/>
    <mergeCell ref="F12:F13"/>
    <mergeCell ref="G12:G13"/>
    <mergeCell ref="C10:D11"/>
    <mergeCell ref="E10:E11"/>
    <mergeCell ref="A17:A20"/>
    <mergeCell ref="C17:C20"/>
    <mergeCell ref="E17:E20"/>
    <mergeCell ref="E1:H1"/>
    <mergeCell ref="A8:H9"/>
    <mergeCell ref="A10:A11"/>
    <mergeCell ref="B10:B11"/>
    <mergeCell ref="A12:A13"/>
  </mergeCells>
  <hyperlinks>
    <hyperlink ref="E1:H1" location="Главная!A1" display="Вернуться в меню прайс-листа"/>
  </hyperlinks>
  <printOptions/>
  <pageMargins left="0.75" right="0.75" top="1" bottom="1" header="0.5" footer="0.5"/>
  <pageSetup horizontalDpi="600" verticalDpi="600" orientation="portrait" paperSize="9" scale="73" r:id="rId2"/>
  <rowBreaks count="1" manualBreakCount="1">
    <brk id="2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Manager3</cp:lastModifiedBy>
  <cp:lastPrinted>2012-11-27T12:47:10Z</cp:lastPrinted>
  <dcterms:created xsi:type="dcterms:W3CDTF">2009-08-04T16:50:36Z</dcterms:created>
  <dcterms:modified xsi:type="dcterms:W3CDTF">2016-07-19T11:19:03Z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